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501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3" l="1"/>
  <c r="G5" i="4" l="1"/>
  <c r="C5" i="4"/>
  <c r="C55" i="3"/>
  <c r="C56" i="3"/>
  <c r="C57" i="3"/>
  <c r="C58" i="3"/>
  <c r="C17" i="2"/>
  <c r="D59" i="3"/>
  <c r="C59" i="3" s="1"/>
  <c r="G7" i="1"/>
  <c r="G8" i="1"/>
  <c r="G9" i="1"/>
  <c r="G10" i="1"/>
  <c r="G11" i="1"/>
  <c r="G12" i="1"/>
  <c r="G14" i="1"/>
  <c r="G16" i="1"/>
  <c r="G18" i="1"/>
  <c r="G19" i="1"/>
  <c r="G20" i="1"/>
  <c r="G21" i="1"/>
  <c r="G22" i="1"/>
  <c r="G24" i="1"/>
  <c r="G26" i="1"/>
  <c r="G27" i="1"/>
  <c r="G29" i="1"/>
  <c r="G30" i="1"/>
  <c r="G32" i="1"/>
  <c r="G34" i="1"/>
  <c r="G35" i="1"/>
  <c r="G36" i="1"/>
  <c r="G37" i="1"/>
  <c r="G38" i="1"/>
  <c r="G39" i="1"/>
  <c r="G40" i="1"/>
  <c r="G41" i="1"/>
  <c r="G42" i="1"/>
  <c r="G45" i="1"/>
  <c r="G46" i="1"/>
  <c r="G47" i="1"/>
  <c r="G48" i="1"/>
  <c r="G49" i="1"/>
  <c r="G50" i="1"/>
  <c r="G51" i="1"/>
  <c r="G52" i="1"/>
  <c r="G54" i="1"/>
  <c r="G55" i="1"/>
  <c r="G56" i="1"/>
  <c r="G58" i="1"/>
  <c r="G59" i="1"/>
  <c r="G60" i="1"/>
  <c r="G61" i="1"/>
  <c r="G62" i="1"/>
  <c r="G63" i="1"/>
  <c r="G64" i="1"/>
  <c r="G65" i="1"/>
  <c r="G67" i="1"/>
  <c r="G68" i="1"/>
  <c r="G69" i="1"/>
  <c r="G71" i="1"/>
  <c r="G72" i="1"/>
  <c r="G73" i="1"/>
  <c r="G74" i="1"/>
  <c r="G75" i="1"/>
  <c r="G76" i="1"/>
  <c r="G77" i="1"/>
  <c r="G78" i="1"/>
  <c r="G81" i="1"/>
  <c r="G82" i="1"/>
  <c r="G83" i="1"/>
  <c r="G84" i="1"/>
  <c r="G85" i="1"/>
  <c r="G86" i="1"/>
  <c r="G87" i="1"/>
  <c r="G90" i="1"/>
  <c r="G91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20" i="1"/>
  <c r="G121" i="1"/>
  <c r="G122" i="1"/>
  <c r="G123" i="1"/>
  <c r="G124" i="1"/>
  <c r="G125" i="1"/>
  <c r="G126" i="1"/>
  <c r="G127" i="1"/>
  <c r="G129" i="1"/>
  <c r="G130" i="1"/>
  <c r="G131" i="1"/>
  <c r="G133" i="1"/>
  <c r="G134" i="1"/>
  <c r="G135" i="1"/>
  <c r="G136" i="1"/>
  <c r="G137" i="1"/>
  <c r="G138" i="1"/>
  <c r="G139" i="1"/>
  <c r="G140" i="1"/>
  <c r="G142" i="1"/>
  <c r="G143" i="1"/>
  <c r="G144" i="1"/>
  <c r="G146" i="1"/>
  <c r="G147" i="1"/>
  <c r="G148" i="1"/>
  <c r="G149" i="1"/>
  <c r="G150" i="1"/>
  <c r="G151" i="1"/>
  <c r="G152" i="1"/>
  <c r="G6" i="1"/>
  <c r="C90" i="1"/>
  <c r="C101" i="1"/>
  <c r="C102" i="1"/>
  <c r="C104" i="1"/>
  <c r="C105" i="1"/>
  <c r="C106" i="1"/>
  <c r="C100" i="1"/>
  <c r="C45" i="1"/>
  <c r="C46" i="1"/>
  <c r="C47" i="1"/>
  <c r="C48" i="1"/>
  <c r="C49" i="1"/>
  <c r="C50" i="1"/>
  <c r="C51" i="1"/>
  <c r="C52" i="1"/>
  <c r="C37" i="1"/>
  <c r="C26" i="1"/>
  <c r="C27" i="1"/>
  <c r="C28" i="1"/>
  <c r="C29" i="1"/>
  <c r="C30" i="1"/>
  <c r="C32" i="1"/>
  <c r="C24" i="1"/>
  <c r="C16" i="1"/>
  <c r="C18" i="1"/>
  <c r="C19" i="1"/>
  <c r="C20" i="1"/>
  <c r="C21" i="1"/>
  <c r="C22" i="1"/>
  <c r="C7" i="1"/>
  <c r="C8" i="1"/>
  <c r="C9" i="1"/>
  <c r="C10" i="1"/>
  <c r="C11" i="1"/>
  <c r="C12" i="1"/>
  <c r="C6" i="1"/>
  <c r="F119" i="1"/>
  <c r="E119" i="1"/>
  <c r="G119" i="1" s="1"/>
  <c r="D44" i="1"/>
  <c r="C44" i="1" s="1"/>
  <c r="D31" i="1"/>
  <c r="C31" i="1" s="1"/>
  <c r="D28" i="1"/>
  <c r="G28" i="1" s="1"/>
  <c r="D25" i="1"/>
  <c r="G25" i="1" s="1"/>
  <c r="D17" i="1"/>
  <c r="G17" i="1" s="1"/>
  <c r="D15" i="1"/>
  <c r="G15" i="1" s="1"/>
  <c r="D14" i="1"/>
  <c r="C14" i="1" s="1"/>
  <c r="D119" i="1"/>
  <c r="C119" i="1" s="1"/>
  <c r="D92" i="1"/>
  <c r="C92" i="1" s="1"/>
  <c r="D89" i="1"/>
  <c r="C89" i="1" s="1"/>
  <c r="D103" i="1"/>
  <c r="C103" i="1" s="1"/>
  <c r="C120" i="1"/>
  <c r="C121" i="1"/>
  <c r="C122" i="1"/>
  <c r="C125" i="1"/>
  <c r="C126" i="1"/>
  <c r="D6" i="2"/>
  <c r="C6" i="2" s="1"/>
  <c r="B13" i="1"/>
  <c r="E13" i="1"/>
  <c r="F13" i="1"/>
  <c r="C17" i="1" l="1"/>
  <c r="C13" i="1" s="1"/>
  <c r="D13" i="1"/>
  <c r="G13" i="1" s="1"/>
  <c r="C15" i="1"/>
  <c r="G89" i="1"/>
  <c r="G44" i="1"/>
  <c r="C25" i="1"/>
  <c r="G92" i="1"/>
  <c r="G31" i="1"/>
  <c r="F6" i="2"/>
  <c r="E6" i="2"/>
  <c r="G17" i="2" l="1"/>
  <c r="G6" i="2" l="1"/>
  <c r="C111" i="1" l="1"/>
  <c r="C113" i="1"/>
  <c r="C114" i="1"/>
  <c r="C115" i="1"/>
  <c r="C116" i="1"/>
  <c r="C117" i="1"/>
  <c r="C109" i="1"/>
  <c r="C108" i="1" l="1"/>
  <c r="G26" i="4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D16" i="4"/>
  <c r="B16" i="4"/>
  <c r="G14" i="4"/>
  <c r="G13" i="4"/>
  <c r="G12" i="4"/>
  <c r="F11" i="4"/>
  <c r="E11" i="4"/>
  <c r="E4" i="4" s="1"/>
  <c r="D11" i="4"/>
  <c r="C11" i="4"/>
  <c r="C4" i="4" s="1"/>
  <c r="B11" i="4"/>
  <c r="G10" i="4"/>
  <c r="G9" i="4"/>
  <c r="G8" i="4"/>
  <c r="G7" i="4" s="1"/>
  <c r="F7" i="4"/>
  <c r="E7" i="4"/>
  <c r="D7" i="4"/>
  <c r="D4" i="4" s="1"/>
  <c r="D27" i="4" s="1"/>
  <c r="C7" i="4"/>
  <c r="B7" i="4"/>
  <c r="B4" i="4" s="1"/>
  <c r="B27" i="4" s="1"/>
  <c r="G6" i="4"/>
  <c r="F4" i="4"/>
  <c r="F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G60" i="3"/>
  <c r="G59" i="3"/>
  <c r="G58" i="3"/>
  <c r="G57" i="3"/>
  <c r="G56" i="3"/>
  <c r="G55" i="3"/>
  <c r="G54" i="3"/>
  <c r="F53" i="3"/>
  <c r="E53" i="3"/>
  <c r="D53" i="3"/>
  <c r="C53" i="3"/>
  <c r="C42" i="3" s="1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B42" i="3" s="1"/>
  <c r="G40" i="3"/>
  <c r="G39" i="3"/>
  <c r="G38" i="3"/>
  <c r="G37" i="3"/>
  <c r="F36" i="3"/>
  <c r="E36" i="3"/>
  <c r="E5" i="3" s="1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3" i="3"/>
  <c r="G12" i="3"/>
  <c r="G11" i="3"/>
  <c r="G10" i="3"/>
  <c r="G9" i="3"/>
  <c r="G8" i="3"/>
  <c r="G7" i="3"/>
  <c r="F5" i="3"/>
  <c r="B6" i="3"/>
  <c r="B5" i="3" s="1"/>
  <c r="G24" i="2"/>
  <c r="G23" i="2"/>
  <c r="G22" i="2"/>
  <c r="G21" i="2"/>
  <c r="G20" i="2"/>
  <c r="G19" i="2"/>
  <c r="G18" i="2"/>
  <c r="G13" i="2"/>
  <c r="G12" i="2"/>
  <c r="G11" i="2"/>
  <c r="G10" i="2"/>
  <c r="G9" i="2"/>
  <c r="G8" i="2"/>
  <c r="G7" i="2"/>
  <c r="F5" i="2"/>
  <c r="E5" i="2"/>
  <c r="D5" i="2"/>
  <c r="C5" i="2"/>
  <c r="B5" i="2"/>
  <c r="F145" i="1"/>
  <c r="E145" i="1"/>
  <c r="G145" i="1" s="1"/>
  <c r="D145" i="1"/>
  <c r="C145" i="1"/>
  <c r="B145" i="1"/>
  <c r="F141" i="1"/>
  <c r="E141" i="1"/>
  <c r="D141" i="1"/>
  <c r="C141" i="1"/>
  <c r="B141" i="1"/>
  <c r="F132" i="1"/>
  <c r="E132" i="1"/>
  <c r="G132" i="1" s="1"/>
  <c r="D132" i="1"/>
  <c r="C132" i="1"/>
  <c r="B132" i="1"/>
  <c r="F128" i="1"/>
  <c r="E128" i="1"/>
  <c r="D128" i="1"/>
  <c r="C128" i="1"/>
  <c r="B128" i="1"/>
  <c r="F118" i="1"/>
  <c r="E118" i="1"/>
  <c r="G118" i="1" s="1"/>
  <c r="D118" i="1"/>
  <c r="B118" i="1"/>
  <c r="F108" i="1"/>
  <c r="E108" i="1"/>
  <c r="G108" i="1" s="1"/>
  <c r="D108" i="1"/>
  <c r="B108" i="1"/>
  <c r="F98" i="1"/>
  <c r="E98" i="1"/>
  <c r="G98" i="1" s="1"/>
  <c r="D98" i="1"/>
  <c r="C98" i="1"/>
  <c r="B98" i="1"/>
  <c r="F88" i="1"/>
  <c r="E88" i="1"/>
  <c r="D88" i="1"/>
  <c r="C88" i="1"/>
  <c r="B88" i="1"/>
  <c r="F80" i="1"/>
  <c r="E80" i="1"/>
  <c r="G80" i="1" s="1"/>
  <c r="D80" i="1"/>
  <c r="C80" i="1"/>
  <c r="B80" i="1"/>
  <c r="F70" i="1"/>
  <c r="E70" i="1"/>
  <c r="D70" i="1"/>
  <c r="C70" i="1"/>
  <c r="B70" i="1"/>
  <c r="F66" i="1"/>
  <c r="E66" i="1"/>
  <c r="G66" i="1" s="1"/>
  <c r="D66" i="1"/>
  <c r="C66" i="1"/>
  <c r="B66" i="1"/>
  <c r="F57" i="1"/>
  <c r="E57" i="1"/>
  <c r="D57" i="1"/>
  <c r="C57" i="1"/>
  <c r="B57" i="1"/>
  <c r="F53" i="1"/>
  <c r="E53" i="1"/>
  <c r="G53" i="1" s="1"/>
  <c r="D53" i="1"/>
  <c r="C53" i="1"/>
  <c r="B53" i="1"/>
  <c r="F43" i="1"/>
  <c r="E43" i="1"/>
  <c r="D43" i="1"/>
  <c r="C43" i="1"/>
  <c r="B43" i="1"/>
  <c r="F33" i="1"/>
  <c r="E33" i="1"/>
  <c r="G33" i="1" s="1"/>
  <c r="D33" i="1"/>
  <c r="C33" i="1"/>
  <c r="B33" i="1"/>
  <c r="F23" i="1"/>
  <c r="E23" i="1"/>
  <c r="D23" i="1"/>
  <c r="C23" i="1"/>
  <c r="B23" i="1"/>
  <c r="F5" i="1"/>
  <c r="E5" i="1"/>
  <c r="D5" i="1"/>
  <c r="C5" i="1"/>
  <c r="B5" i="1"/>
  <c r="B79" i="3" l="1"/>
  <c r="G43" i="1"/>
  <c r="G70" i="1"/>
  <c r="G128" i="1"/>
  <c r="G36" i="3"/>
  <c r="G62" i="3"/>
  <c r="G16" i="4"/>
  <c r="G19" i="4"/>
  <c r="G23" i="1"/>
  <c r="G57" i="1"/>
  <c r="B79" i="1"/>
  <c r="G88" i="1"/>
  <c r="C118" i="1"/>
  <c r="G141" i="1"/>
  <c r="E27" i="4"/>
  <c r="C16" i="4"/>
  <c r="F79" i="1"/>
  <c r="E79" i="1"/>
  <c r="G79" i="1" s="1"/>
  <c r="D79" i="1"/>
  <c r="C79" i="1"/>
  <c r="F42" i="3"/>
  <c r="F79" i="3" s="1"/>
  <c r="G53" i="3"/>
  <c r="E42" i="3"/>
  <c r="E79" i="3" s="1"/>
  <c r="G5" i="2"/>
  <c r="C4" i="1"/>
  <c r="F4" i="1"/>
  <c r="D4" i="1"/>
  <c r="E4" i="1"/>
  <c r="G5" i="1"/>
  <c r="B4" i="1"/>
  <c r="B154" i="1" s="1"/>
  <c r="C27" i="4"/>
  <c r="D42" i="3"/>
  <c r="D14" i="3" s="1"/>
  <c r="C14" i="3" s="1"/>
  <c r="C6" i="3" s="1"/>
  <c r="C5" i="3" s="1"/>
  <c r="C79" i="3" s="1"/>
  <c r="G11" i="4"/>
  <c r="G4" i="4" s="1"/>
  <c r="G27" i="4" s="1"/>
  <c r="G14" i="3" l="1"/>
  <c r="G6" i="3" s="1"/>
  <c r="G5" i="3" s="1"/>
  <c r="D6" i="3"/>
  <c r="D5" i="3" s="1"/>
  <c r="D79" i="3" s="1"/>
  <c r="G42" i="3"/>
  <c r="G4" i="1"/>
  <c r="F154" i="1"/>
  <c r="C154" i="1"/>
  <c r="E154" i="1"/>
  <c r="D154" i="1"/>
  <c r="G79" i="3" l="1"/>
  <c r="G154" i="1"/>
  <c r="B16" i="2" l="1"/>
  <c r="B26" i="2" s="1"/>
  <c r="C16" i="2" s="1"/>
  <c r="C26" i="2" s="1"/>
  <c r="D16" i="2" s="1"/>
  <c r="D26" i="2" s="1"/>
  <c r="G16" i="2" l="1"/>
  <c r="G26" i="2" s="1"/>
  <c r="E16" i="2"/>
  <c r="E26" i="2" s="1"/>
  <c r="F16" i="2" s="1"/>
  <c r="F26" i="2" s="1"/>
</calcChain>
</file>

<file path=xl/sharedStrings.xml><?xml version="1.0" encoding="utf-8"?>
<sst xmlns="http://schemas.openxmlformats.org/spreadsheetml/2006/main" count="301" uniqueCount="154">
  <si>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</si>
  <si>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</si>
  <si>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</si>
  <si>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</si>
  <si>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</si>
  <si>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</si>
  <si>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</si>
  <si>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</si>
  <si>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</si>
  <si>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</si>
  <si>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</si>
  <si>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</si>
  <si>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</si>
  <si>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</si>
  <si>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</si>
  <si>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</si>
  <si>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</si>
  <si>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</si>
  <si>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</si>
  <si>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</si>
  <si>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</si>
  <si>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</si>
  <si>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</si>
  <si>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</si>
  <si>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</si>
  <si>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</si>
  <si>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</si>
  <si>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</si>
  <si>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</si>
  <si>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</si>
  <si>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</si>
  <si>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</si>
  <si>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</si>
  <si>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</si>
  <si>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</si>
  <si>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</si>
  <si>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</si>
  <si>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</si>
  <si>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</si>
  <si>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</si>
  <si>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</si>
  <si>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</si>
  <si>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</si>
  <si>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</si>
  <si>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</si>
  <si>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</si>
  <si>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</si>
  <si>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</si>
  <si>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</si>
  <si>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</si>
  <si>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</si>
  <si>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</si>
  <si>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</si>
  <si>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</si>
  <si>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</si>
  <si>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</si>
  <si>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</si>
  <si>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</si>
  <si>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</si>
  <si>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</si>
  <si>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</si>
  <si>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</si>
  <si>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</si>
  <si>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</si>
  <si>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</si>
  <si>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</si>
  <si>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</si>
  <si>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</si>
  <si>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</si>
  <si>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</si>
  <si>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</si>
  <si>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</si>
  <si>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</si>
  <si>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</si>
  <si>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</si>
  <si>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</si>
  <si>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</si>
  <si>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</si>
  <si>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</si>
  <si>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</si>
  <si>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</si>
  <si>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</si>
  <si>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</si>
  <si>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</si>
  <si>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</si>
  <si>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</si>
  <si>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</si>
  <si>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</si>
  <si>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</si>
  <si>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</si>
  <si>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</si>
  <si>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</si>
  <si>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</si>
  <si>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</si>
  <si>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</si>
  <si>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</si>
  <si>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</si>
  <si>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</si>
  <si>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</si>
  <si>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</si>
  <si>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</si>
  <si>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</si>
  <si>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</si>
  <si>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</si>
  <si>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</si>
  <si>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</si>
  <si>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</si>
  <si>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</si>
  <si>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</si>
  <si>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</si>
  <si>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</si>
  <si>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</si>
  <si>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</si>
  <si>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</si>
  <si>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</si>
  <si>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</si>
  <si>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</si>
  <si>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</si>
  <si>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</si>
  <si>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</si>
  <si>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</si>
  <si>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</si>
  <si>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</si>
  <si>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</si>
  <si>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</si>
  <si>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</si>
  <si>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</si>
  <si>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</si>
  <si>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</si>
  <si>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</si>
  <si>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</si>
  <si>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</si>
  <si>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</si>
  <si>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</si>
  <si>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</si>
  <si>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</si>
  <si>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</si>
  <si>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</si>
  <si>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</si>
  <si>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</si>
  <si>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</si>
  <si>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</si>
  <si>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</si>
  <si>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</si>
  <si>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</si>
  <si>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</si>
  <si>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</si>
  <si>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</si>
  <si>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</si>
  <si>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</si>
  <si>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SISTEMA PARA EL DESARROLLO INTEGRAL DE LA FAMILIA EN LE MUNICIPIO DE LEÓN GTO.
Estado Analítico del Ejercicio del Presupuesto de Egresos Detallado - LDF
Clasificación Administrativa
Del 1 de enero al 31 de Marzo de 2016 (b)
(PESOS)</t>
  </si>
  <si>
    <t>Estado Analítico del Ejercicio del Presupuesto de Egresos Detallado - LDF
Clasificación por Objeto del Gasto (Capítulo y Concepto)
Del 1 de enero al 31 de Marzo de 2017 (b)
(PESOS)</t>
  </si>
  <si>
    <t>SISTEMA PARA EL DESARROLLO INTEGRAL DE LA FAMILIA EN EL MUNICIPIO DE LEÓN, GTO.
Estado Analítico del Ejercicio del Presupuesto de Egresos Detallado - LDF
Clasificación Funcional (Finalidad y Función)
Del 1 de enero Al 31 de Marzo de 2017  (b)
(PESOS)</t>
  </si>
  <si>
    <t>SISTEMA PARA EL DESARROLLO INTEGRAL DE LA FAMILIA EN EL MUNICIPIO DE LEÓN GTO.
Estado Analítico del Ejercicio del Presupuesto de Egresos Detallado - LDF
Clasificación de Servicios Personales por Categoría
Del 1 de enero Al 31 demarzo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</si>
</sst>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indent="2"/>
    </xf>
    <xf numFmtId="0" fontId="2" fillId="0" borderId="0" xfId="0" applyFont="1" applyAlignment="1">
      <alignment wrapText="1"/>
    </xf>
    <xf numFmtId="4" fontId="4" fillId="0" borderId="8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"/>
  <sheetViews>
    <sheetView tabSelected="1" zoomScale="145" zoomScaleNormal="145" workbookViewId="0">
      <selection activeCell="C155" sqref="C15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3" t="s">
        <v>151</v>
      </c>
      <c r="B1" s="54"/>
      <c r="C1" s="54"/>
      <c r="D1" s="54"/>
      <c r="E1" s="54"/>
      <c r="F1" s="54"/>
      <c r="G1" s="55"/>
    </row>
    <row r="2" spans="1:7">
      <c r="A2" s="2"/>
      <c r="B2" s="56" t="s">
        <v>0</v>
      </c>
      <c r="C2" s="56"/>
      <c r="D2" s="56"/>
      <c r="E2" s="56"/>
      <c r="F2" s="56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93328659.000000015</v>
      </c>
      <c r="C4" s="7">
        <f t="shared" ref="C4:F4" si="0">C5+C13+C23+C33+C43+C53+C57+C66+C70</f>
        <v>20382315.059999987</v>
      </c>
      <c r="D4" s="7">
        <f t="shared" si="0"/>
        <v>113710974.06</v>
      </c>
      <c r="E4" s="7">
        <f t="shared" si="0"/>
        <v>18796527.110000007</v>
      </c>
      <c r="F4" s="7">
        <f t="shared" si="0"/>
        <v>18784411.110000007</v>
      </c>
      <c r="G4" s="7">
        <f>G5+G13+G23+G33+G43+G53+G57+G66+G70</f>
        <v>-94914446.950000003</v>
      </c>
    </row>
    <row r="5" spans="1:7">
      <c r="A5" s="8" t="s">
        <v>9</v>
      </c>
      <c r="B5" s="9">
        <f>SUM(B6:B12)</f>
        <v>68534228.090000004</v>
      </c>
      <c r="C5" s="9">
        <f t="shared" ref="C5:G5" si="1">SUM(C6:C12)</f>
        <v>19999999.999999989</v>
      </c>
      <c r="D5" s="9">
        <f t="shared" si="1"/>
        <v>88534228.089999989</v>
      </c>
      <c r="E5" s="9">
        <f t="shared" si="1"/>
        <v>15133221.730000004</v>
      </c>
      <c r="F5" s="9">
        <f t="shared" si="1"/>
        <v>15133221.730000004</v>
      </c>
      <c r="G5" s="9">
        <f t="shared" si="1"/>
        <v>-73401006.359999999</v>
      </c>
    </row>
    <row r="6" spans="1:7">
      <c r="A6" s="10" t="s">
        <v>10</v>
      </c>
      <c r="B6" s="11">
        <v>42996407.810000002</v>
      </c>
      <c r="C6" s="11">
        <f>D6-B6</f>
        <v>13815867.779999994</v>
      </c>
      <c r="D6" s="11">
        <v>56812275.589999996</v>
      </c>
      <c r="E6" s="11">
        <v>11247257.510000002</v>
      </c>
      <c r="F6" s="11">
        <v>11247257.510000002</v>
      </c>
      <c r="G6" s="11">
        <f>E6-D6</f>
        <v>-45565018.079999998</v>
      </c>
    </row>
    <row r="7" spans="1:7">
      <c r="A7" s="10" t="s">
        <v>11</v>
      </c>
      <c r="B7" s="11">
        <v>0</v>
      </c>
      <c r="C7" s="11">
        <f t="shared" ref="C7:C12" si="2">D7-B7</f>
        <v>0</v>
      </c>
      <c r="D7" s="11">
        <v>0</v>
      </c>
      <c r="E7" s="11">
        <v>0</v>
      </c>
      <c r="F7" s="11">
        <v>0</v>
      </c>
      <c r="G7" s="11">
        <f t="shared" ref="G7:G70" si="3">E7-D7</f>
        <v>0</v>
      </c>
    </row>
    <row r="8" spans="1:7">
      <c r="A8" s="10" t="s">
        <v>12</v>
      </c>
      <c r="B8" s="11">
        <v>6249636.9199999999</v>
      </c>
      <c r="C8" s="11">
        <f t="shared" si="2"/>
        <v>2230453.3599999994</v>
      </c>
      <c r="D8" s="11">
        <v>8480090.2799999993</v>
      </c>
      <c r="E8" s="11">
        <v>98947.38</v>
      </c>
      <c r="F8" s="11">
        <v>98947.38</v>
      </c>
      <c r="G8" s="11">
        <f t="shared" si="3"/>
        <v>-8381142.8999999994</v>
      </c>
    </row>
    <row r="9" spans="1:7">
      <c r="A9" s="10" t="s">
        <v>13</v>
      </c>
      <c r="B9" s="11">
        <v>10811646.990000002</v>
      </c>
      <c r="C9" s="11">
        <f t="shared" si="2"/>
        <v>2910486.3499999978</v>
      </c>
      <c r="D9" s="11">
        <v>13722133.34</v>
      </c>
      <c r="E9" s="11">
        <v>2089261.5400000005</v>
      </c>
      <c r="F9" s="11">
        <v>2089261.5400000005</v>
      </c>
      <c r="G9" s="11">
        <f t="shared" si="3"/>
        <v>-11632871.799999999</v>
      </c>
    </row>
    <row r="10" spans="1:7">
      <c r="A10" s="10" t="s">
        <v>14</v>
      </c>
      <c r="B10" s="11">
        <v>8476536.3700000029</v>
      </c>
      <c r="C10" s="11">
        <f t="shared" si="2"/>
        <v>1043192.5099999979</v>
      </c>
      <c r="D10" s="11">
        <v>9519728.8800000008</v>
      </c>
      <c r="E10" s="11">
        <v>1697755.2999999998</v>
      </c>
      <c r="F10" s="11">
        <v>1697755.2999999998</v>
      </c>
      <c r="G10" s="11">
        <f t="shared" si="3"/>
        <v>-7821973.580000001</v>
      </c>
    </row>
    <row r="11" spans="1:7">
      <c r="A11" s="10" t="s">
        <v>15</v>
      </c>
      <c r="B11" s="11">
        <v>0</v>
      </c>
      <c r="C11" s="11">
        <f t="shared" si="2"/>
        <v>0</v>
      </c>
      <c r="D11" s="11">
        <v>0</v>
      </c>
      <c r="E11" s="11">
        <v>0</v>
      </c>
      <c r="F11" s="11">
        <v>0</v>
      </c>
      <c r="G11" s="11">
        <f t="shared" si="3"/>
        <v>0</v>
      </c>
    </row>
    <row r="12" spans="1:7">
      <c r="A12" s="10" t="s">
        <v>16</v>
      </c>
      <c r="B12" s="11">
        <v>0</v>
      </c>
      <c r="C12" s="11">
        <f t="shared" si="2"/>
        <v>0</v>
      </c>
      <c r="D12" s="11">
        <v>0</v>
      </c>
      <c r="E12" s="11">
        <v>0</v>
      </c>
      <c r="F12" s="11">
        <v>0</v>
      </c>
      <c r="G12" s="11">
        <f t="shared" si="3"/>
        <v>0</v>
      </c>
    </row>
    <row r="13" spans="1:7">
      <c r="A13" s="8" t="s">
        <v>17</v>
      </c>
      <c r="B13" s="9">
        <f>SUM(B14:B22)</f>
        <v>5508899.3200000012</v>
      </c>
      <c r="C13" s="9">
        <f t="shared" ref="C13:F13" si="4">SUM(C14:C22)</f>
        <v>50399.99999999837</v>
      </c>
      <c r="D13" s="9">
        <f t="shared" si="4"/>
        <v>5559299.3200000003</v>
      </c>
      <c r="E13" s="9">
        <f t="shared" si="4"/>
        <v>567733.82999999996</v>
      </c>
      <c r="F13" s="9">
        <f t="shared" si="4"/>
        <v>555617.82999999996</v>
      </c>
      <c r="G13" s="9">
        <f t="shared" si="3"/>
        <v>-4991565.49</v>
      </c>
    </row>
    <row r="14" spans="1:7">
      <c r="A14" s="10" t="s">
        <v>18</v>
      </c>
      <c r="B14" s="11">
        <v>1623847.3500000003</v>
      </c>
      <c r="C14" s="11">
        <f>D14-B14</f>
        <v>-150.00000000023283</v>
      </c>
      <c r="D14" s="11">
        <f>1909893.2-286195.85</f>
        <v>1623697.35</v>
      </c>
      <c r="E14" s="11">
        <v>54277.439999999995</v>
      </c>
      <c r="F14" s="11">
        <v>43141.439999999995</v>
      </c>
      <c r="G14" s="11">
        <f t="shared" si="3"/>
        <v>-1569419.9100000001</v>
      </c>
    </row>
    <row r="15" spans="1:7">
      <c r="A15" s="10" t="s">
        <v>19</v>
      </c>
      <c r="B15" s="11">
        <v>765309.43</v>
      </c>
      <c r="C15" s="11">
        <f t="shared" ref="C15:C22" si="5">D15-B15</f>
        <v>-33000.000000000116</v>
      </c>
      <c r="D15" s="11">
        <f>759576.94-27267.51</f>
        <v>732309.42999999993</v>
      </c>
      <c r="E15" s="11">
        <v>45204.89</v>
      </c>
      <c r="F15" s="11">
        <v>45204.89</v>
      </c>
      <c r="G15" s="11">
        <f t="shared" si="3"/>
        <v>-687104.53999999992</v>
      </c>
    </row>
    <row r="16" spans="1:7">
      <c r="A16" s="10" t="s">
        <v>20</v>
      </c>
      <c r="B16" s="11">
        <v>0</v>
      </c>
      <c r="C16" s="11">
        <f t="shared" si="5"/>
        <v>0</v>
      </c>
      <c r="D16" s="11">
        <v>0</v>
      </c>
      <c r="E16" s="11">
        <v>0</v>
      </c>
      <c r="F16" s="11">
        <v>0</v>
      </c>
      <c r="G16" s="11">
        <f t="shared" si="3"/>
        <v>0</v>
      </c>
    </row>
    <row r="17" spans="1:7">
      <c r="A17" s="10" t="s">
        <v>21</v>
      </c>
      <c r="B17" s="11">
        <v>1147061.6700000013</v>
      </c>
      <c r="C17" s="11">
        <f t="shared" si="5"/>
        <v>75245.179999998771</v>
      </c>
      <c r="D17" s="11">
        <f>1404160.97-181854.12</f>
        <v>1222306.8500000001</v>
      </c>
      <c r="E17" s="11">
        <v>147446.93999999997</v>
      </c>
      <c r="F17" s="11">
        <v>147446.93999999997</v>
      </c>
      <c r="G17" s="11">
        <f t="shared" si="3"/>
        <v>-1074859.9100000001</v>
      </c>
    </row>
    <row r="18" spans="1:7">
      <c r="A18" s="10" t="s">
        <v>22</v>
      </c>
      <c r="B18" s="11">
        <v>169287.51</v>
      </c>
      <c r="C18" s="11">
        <f t="shared" si="5"/>
        <v>-13200</v>
      </c>
      <c r="D18" s="11">
        <v>156087.51</v>
      </c>
      <c r="E18" s="11">
        <v>0</v>
      </c>
      <c r="F18" s="11">
        <v>0</v>
      </c>
      <c r="G18" s="11">
        <f t="shared" si="3"/>
        <v>-156087.51</v>
      </c>
    </row>
    <row r="19" spans="1:7">
      <c r="A19" s="10" t="s">
        <v>23</v>
      </c>
      <c r="B19" s="11">
        <v>1344346.51</v>
      </c>
      <c r="C19" s="11">
        <f t="shared" si="5"/>
        <v>0</v>
      </c>
      <c r="D19" s="11">
        <v>1344346.51</v>
      </c>
      <c r="E19" s="11">
        <v>275775.59999999998</v>
      </c>
      <c r="F19" s="11">
        <v>275775.59999999998</v>
      </c>
      <c r="G19" s="11">
        <f t="shared" si="3"/>
        <v>-1068570.9100000001</v>
      </c>
    </row>
    <row r="20" spans="1:7">
      <c r="A20" s="10" t="s">
        <v>24</v>
      </c>
      <c r="B20" s="11">
        <v>236246.02</v>
      </c>
      <c r="C20" s="11">
        <f t="shared" si="5"/>
        <v>-500</v>
      </c>
      <c r="D20" s="11">
        <v>235746.02</v>
      </c>
      <c r="E20" s="11">
        <v>205.26</v>
      </c>
      <c r="F20" s="11">
        <v>205.26</v>
      </c>
      <c r="G20" s="11">
        <f t="shared" si="3"/>
        <v>-235540.75999999998</v>
      </c>
    </row>
    <row r="21" spans="1:7">
      <c r="A21" s="10" t="s">
        <v>25</v>
      </c>
      <c r="B21" s="11">
        <v>0</v>
      </c>
      <c r="C21" s="11">
        <f t="shared" si="5"/>
        <v>0</v>
      </c>
      <c r="D21" s="11"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222800.83000000005</v>
      </c>
      <c r="C22" s="11">
        <f t="shared" si="5"/>
        <v>22004.819999999949</v>
      </c>
      <c r="D22" s="11">
        <v>244805.65</v>
      </c>
      <c r="E22" s="11">
        <v>44823.700000000004</v>
      </c>
      <c r="F22" s="11">
        <v>43843.700000000004</v>
      </c>
      <c r="G22" s="11">
        <f t="shared" si="3"/>
        <v>-199981.94999999998</v>
      </c>
    </row>
    <row r="23" spans="1:7">
      <c r="A23" s="8" t="s">
        <v>27</v>
      </c>
      <c r="B23" s="9">
        <f>SUM(B24:B32)</f>
        <v>15130060.550000004</v>
      </c>
      <c r="C23" s="9">
        <f t="shared" ref="C23:F23" si="6">SUM(C24:C32)</f>
        <v>271283.53999999992</v>
      </c>
      <c r="D23" s="9">
        <f t="shared" si="6"/>
        <v>15401344.090000004</v>
      </c>
      <c r="E23" s="9">
        <f t="shared" si="6"/>
        <v>2526994.63</v>
      </c>
      <c r="F23" s="9">
        <f t="shared" si="6"/>
        <v>2526994.63</v>
      </c>
      <c r="G23" s="9">
        <f t="shared" si="3"/>
        <v>-12874349.460000005</v>
      </c>
    </row>
    <row r="24" spans="1:7">
      <c r="A24" s="10" t="s">
        <v>28</v>
      </c>
      <c r="B24" s="11">
        <v>1625395.74</v>
      </c>
      <c r="C24" s="11">
        <f>D24-B24</f>
        <v>-28244.810000000056</v>
      </c>
      <c r="D24" s="11">
        <v>1597150.93</v>
      </c>
      <c r="E24" s="11">
        <v>414152.12</v>
      </c>
      <c r="F24" s="11">
        <v>414152.12</v>
      </c>
      <c r="G24" s="11">
        <f t="shared" si="3"/>
        <v>-1182998.81</v>
      </c>
    </row>
    <row r="25" spans="1:7">
      <c r="A25" s="10" t="s">
        <v>29</v>
      </c>
      <c r="B25" s="11">
        <v>0</v>
      </c>
      <c r="C25" s="11">
        <f t="shared" ref="C25:C32" si="7">D25-B25</f>
        <v>28244.809999999998</v>
      </c>
      <c r="D25" s="11">
        <f>36596.81-8352</f>
        <v>28244.809999999998</v>
      </c>
      <c r="E25" s="11">
        <v>5015.8</v>
      </c>
      <c r="F25" s="11">
        <v>5015.8</v>
      </c>
      <c r="G25" s="11">
        <f t="shared" si="3"/>
        <v>-23229.01</v>
      </c>
    </row>
    <row r="26" spans="1:7">
      <c r="A26" s="10" t="s">
        <v>30</v>
      </c>
      <c r="B26" s="11">
        <v>5073500.8800000018</v>
      </c>
      <c r="C26" s="11">
        <f t="shared" si="7"/>
        <v>265065.29000000004</v>
      </c>
      <c r="D26" s="11">
        <v>5338566.1700000018</v>
      </c>
      <c r="E26" s="11">
        <v>977597.03999999969</v>
      </c>
      <c r="F26" s="11">
        <v>977597.03999999969</v>
      </c>
      <c r="G26" s="11">
        <f t="shared" si="3"/>
        <v>-4360969.1300000018</v>
      </c>
    </row>
    <row r="27" spans="1:7">
      <c r="A27" s="10" t="s">
        <v>31</v>
      </c>
      <c r="B27" s="11">
        <v>290858.97000000003</v>
      </c>
      <c r="C27" s="11">
        <f t="shared" si="7"/>
        <v>0</v>
      </c>
      <c r="D27" s="11">
        <v>290858.97000000003</v>
      </c>
      <c r="E27" s="11">
        <v>23598.71</v>
      </c>
      <c r="F27" s="11">
        <v>23598.71</v>
      </c>
      <c r="G27" s="11">
        <f t="shared" si="3"/>
        <v>-267260.26</v>
      </c>
    </row>
    <row r="28" spans="1:7">
      <c r="A28" s="10" t="s">
        <v>32</v>
      </c>
      <c r="B28" s="11">
        <v>2672895.4199999995</v>
      </c>
      <c r="C28" s="11">
        <f t="shared" si="7"/>
        <v>3620.4000000008382</v>
      </c>
      <c r="D28" s="11">
        <f>3600384.66-923868.84</f>
        <v>2676515.8200000003</v>
      </c>
      <c r="E28" s="11">
        <v>408377.38000000006</v>
      </c>
      <c r="F28" s="11">
        <v>408377.38000000006</v>
      </c>
      <c r="G28" s="11">
        <f t="shared" si="3"/>
        <v>-2268138.4400000004</v>
      </c>
    </row>
    <row r="29" spans="1:7">
      <c r="A29" s="10" t="s">
        <v>33</v>
      </c>
      <c r="B29" s="11">
        <v>389714.07999999996</v>
      </c>
      <c r="C29" s="11">
        <f t="shared" si="7"/>
        <v>-55499.999999999884</v>
      </c>
      <c r="D29" s="11">
        <v>334214.08000000007</v>
      </c>
      <c r="E29" s="11">
        <v>0</v>
      </c>
      <c r="F29" s="11">
        <v>0</v>
      </c>
      <c r="G29" s="11">
        <f t="shared" si="3"/>
        <v>-334214.08000000007</v>
      </c>
    </row>
    <row r="30" spans="1:7">
      <c r="A30" s="10" t="s">
        <v>34</v>
      </c>
      <c r="B30" s="11">
        <v>329537.23999999993</v>
      </c>
      <c r="C30" s="11">
        <f t="shared" si="7"/>
        <v>-2999.9999999999418</v>
      </c>
      <c r="D30" s="11">
        <v>326537.24</v>
      </c>
      <c r="E30" s="11">
        <v>71627.23000000001</v>
      </c>
      <c r="F30" s="11">
        <v>71627.23000000001</v>
      </c>
      <c r="G30" s="11">
        <f t="shared" si="3"/>
        <v>-254910.00999999998</v>
      </c>
    </row>
    <row r="31" spans="1:7">
      <c r="A31" s="10" t="s">
        <v>35</v>
      </c>
      <c r="B31" s="11">
        <v>3334340.2400000012</v>
      </c>
      <c r="C31" s="11">
        <f t="shared" si="7"/>
        <v>31499.999999999069</v>
      </c>
      <c r="D31" s="11">
        <f>3366890.24-1050</f>
        <v>3365840.24</v>
      </c>
      <c r="E31" s="11">
        <v>342047.68</v>
      </c>
      <c r="F31" s="11">
        <v>342047.68</v>
      </c>
      <c r="G31" s="11">
        <f t="shared" si="3"/>
        <v>-3023792.56</v>
      </c>
    </row>
    <row r="32" spans="1:7">
      <c r="A32" s="10" t="s">
        <v>36</v>
      </c>
      <c r="B32" s="11">
        <v>1413817.98</v>
      </c>
      <c r="C32" s="11">
        <f t="shared" si="7"/>
        <v>29597.84999999986</v>
      </c>
      <c r="D32" s="11">
        <v>1443415.8299999998</v>
      </c>
      <c r="E32" s="11">
        <v>284578.67</v>
      </c>
      <c r="F32" s="11">
        <v>284578.67</v>
      </c>
      <c r="G32" s="11">
        <f t="shared" si="3"/>
        <v>-1158837.1599999999</v>
      </c>
    </row>
    <row r="33" spans="1:7">
      <c r="A33" s="8" t="s">
        <v>37</v>
      </c>
      <c r="B33" s="9">
        <f>SUM(B34:B42)</f>
        <v>3256207.0100000002</v>
      </c>
      <c r="C33" s="9">
        <f t="shared" ref="C33:F33" si="8">SUM(C34:C42)</f>
        <v>60631.519999999553</v>
      </c>
      <c r="D33" s="9">
        <f t="shared" si="8"/>
        <v>3316838.53</v>
      </c>
      <c r="E33" s="9">
        <f t="shared" si="8"/>
        <v>568576.92000000004</v>
      </c>
      <c r="F33" s="9">
        <f t="shared" si="8"/>
        <v>568576.92000000004</v>
      </c>
      <c r="G33" s="9">
        <f t="shared" si="3"/>
        <v>-2748261.61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3"/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3"/>
        <v>0</v>
      </c>
    </row>
    <row r="36" spans="1:7">
      <c r="A36" s="10" t="s">
        <v>40</v>
      </c>
      <c r="B36" s="11">
        <v>0</v>
      </c>
      <c r="C36" s="11">
        <v>0</v>
      </c>
      <c r="D36" s="45">
        <v>0</v>
      </c>
      <c r="E36" s="47">
        <v>0</v>
      </c>
      <c r="F36" s="45">
        <v>0</v>
      </c>
      <c r="G36" s="11">
        <f t="shared" si="3"/>
        <v>0</v>
      </c>
    </row>
    <row r="37" spans="1:7">
      <c r="A37" s="10" t="s">
        <v>41</v>
      </c>
      <c r="B37" s="11">
        <v>3256207.0100000002</v>
      </c>
      <c r="C37" s="11">
        <f>D37-B37</f>
        <v>60631.519999999553</v>
      </c>
      <c r="D37" s="45">
        <v>3316838.53</v>
      </c>
      <c r="E37" s="47">
        <v>568576.92000000004</v>
      </c>
      <c r="F37" s="45">
        <v>568576.92000000004</v>
      </c>
      <c r="G37" s="11">
        <f t="shared" si="3"/>
        <v>-2748261.61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3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3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3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3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3"/>
        <v>0</v>
      </c>
    </row>
    <row r="43" spans="1:7">
      <c r="A43" s="8" t="s">
        <v>47</v>
      </c>
      <c r="B43" s="9">
        <f>SUM(B44:B52)</f>
        <v>899264.03</v>
      </c>
      <c r="C43" s="9">
        <f t="shared" ref="C43:F43" si="9">SUM(C44:C52)</f>
        <v>-7.2759576141834259E-11</v>
      </c>
      <c r="D43" s="9">
        <f t="shared" si="9"/>
        <v>899264.02999999991</v>
      </c>
      <c r="E43" s="9">
        <f t="shared" si="9"/>
        <v>0</v>
      </c>
      <c r="F43" s="9">
        <f t="shared" si="9"/>
        <v>0</v>
      </c>
      <c r="G43" s="9">
        <f t="shared" si="3"/>
        <v>-899264.02999999991</v>
      </c>
    </row>
    <row r="44" spans="1:7">
      <c r="A44" s="10" t="s">
        <v>48</v>
      </c>
      <c r="B44" s="11">
        <v>681181.35000000009</v>
      </c>
      <c r="C44" s="11">
        <f>D44-B44</f>
        <v>5330.1699999999255</v>
      </c>
      <c r="D44" s="45">
        <f>2525065.23-1838553.71</f>
        <v>686511.52</v>
      </c>
      <c r="E44" s="47">
        <v>0</v>
      </c>
      <c r="F44" s="45">
        <v>0</v>
      </c>
      <c r="G44" s="11">
        <f t="shared" si="3"/>
        <v>-686511.52</v>
      </c>
    </row>
    <row r="45" spans="1:7">
      <c r="A45" s="10" t="s">
        <v>49</v>
      </c>
      <c r="B45" s="11">
        <v>0</v>
      </c>
      <c r="C45" s="11">
        <f t="shared" ref="C45:C52" si="10">D45-B45</f>
        <v>0</v>
      </c>
      <c r="D45" s="45">
        <v>0</v>
      </c>
      <c r="E45" s="47">
        <v>0</v>
      </c>
      <c r="F45" s="45">
        <v>0</v>
      </c>
      <c r="G45" s="11">
        <f t="shared" si="3"/>
        <v>0</v>
      </c>
    </row>
    <row r="46" spans="1:7">
      <c r="A46" s="10" t="s">
        <v>50</v>
      </c>
      <c r="B46" s="11">
        <v>49488.009999999995</v>
      </c>
      <c r="C46" s="11">
        <f t="shared" si="10"/>
        <v>-5330.1699999999983</v>
      </c>
      <c r="D46" s="45">
        <v>44157.84</v>
      </c>
      <c r="E46" s="47">
        <v>0</v>
      </c>
      <c r="F46" s="45">
        <v>0</v>
      </c>
      <c r="G46" s="11">
        <f t="shared" si="3"/>
        <v>-44157.84</v>
      </c>
    </row>
    <row r="47" spans="1:7">
      <c r="A47" s="10" t="s">
        <v>51</v>
      </c>
      <c r="B47" s="11">
        <v>0</v>
      </c>
      <c r="C47" s="11">
        <f t="shared" si="10"/>
        <v>0</v>
      </c>
      <c r="D47" s="45">
        <v>0</v>
      </c>
      <c r="E47" s="47">
        <v>0</v>
      </c>
      <c r="F47" s="45">
        <v>0</v>
      </c>
      <c r="G47" s="11">
        <f t="shared" si="3"/>
        <v>0</v>
      </c>
    </row>
    <row r="48" spans="1:7">
      <c r="A48" s="10" t="s">
        <v>52</v>
      </c>
      <c r="B48" s="11">
        <v>16314.960000000001</v>
      </c>
      <c r="C48" s="11">
        <f t="shared" si="10"/>
        <v>0</v>
      </c>
      <c r="D48" s="45">
        <v>16314.960000000001</v>
      </c>
      <c r="E48" s="47">
        <v>0</v>
      </c>
      <c r="F48" s="45">
        <v>0</v>
      </c>
      <c r="G48" s="11">
        <f t="shared" si="3"/>
        <v>-16314.960000000001</v>
      </c>
    </row>
    <row r="49" spans="1:7">
      <c r="A49" s="10" t="s">
        <v>53</v>
      </c>
      <c r="B49" s="11">
        <v>121962.97000000002</v>
      </c>
      <c r="C49" s="11">
        <f t="shared" si="10"/>
        <v>0</v>
      </c>
      <c r="D49" s="45">
        <v>121962.97000000002</v>
      </c>
      <c r="E49" s="47">
        <v>0</v>
      </c>
      <c r="F49" s="45">
        <v>0</v>
      </c>
      <c r="G49" s="11">
        <f t="shared" si="3"/>
        <v>-121962.97000000002</v>
      </c>
    </row>
    <row r="50" spans="1:7">
      <c r="A50" s="10" t="s">
        <v>54</v>
      </c>
      <c r="B50" s="11">
        <v>0</v>
      </c>
      <c r="C50" s="11">
        <f t="shared" si="10"/>
        <v>0</v>
      </c>
      <c r="D50" s="45">
        <v>0</v>
      </c>
      <c r="E50" s="47">
        <v>0</v>
      </c>
      <c r="F50" s="45">
        <v>0</v>
      </c>
      <c r="G50" s="11">
        <f t="shared" si="3"/>
        <v>0</v>
      </c>
    </row>
    <row r="51" spans="1:7">
      <c r="A51" s="10" t="s">
        <v>55</v>
      </c>
      <c r="B51" s="11">
        <v>0</v>
      </c>
      <c r="C51" s="11">
        <f t="shared" si="10"/>
        <v>0</v>
      </c>
      <c r="D51" s="45">
        <v>0</v>
      </c>
      <c r="E51" s="47">
        <v>0</v>
      </c>
      <c r="F51" s="45">
        <v>0</v>
      </c>
      <c r="G51" s="11">
        <f t="shared" si="3"/>
        <v>0</v>
      </c>
    </row>
    <row r="52" spans="1:7">
      <c r="A52" s="10" t="s">
        <v>56</v>
      </c>
      <c r="B52" s="11">
        <v>30316.74</v>
      </c>
      <c r="C52" s="11">
        <f t="shared" si="10"/>
        <v>0</v>
      </c>
      <c r="D52" s="45">
        <v>30316.74</v>
      </c>
      <c r="E52" s="47">
        <v>0</v>
      </c>
      <c r="F52" s="45">
        <v>0</v>
      </c>
      <c r="G52" s="11">
        <f t="shared" si="3"/>
        <v>-30316.74</v>
      </c>
    </row>
    <row r="53" spans="1:7">
      <c r="A53" s="8" t="s">
        <v>57</v>
      </c>
      <c r="B53" s="9">
        <f>SUM(B54:B56)</f>
        <v>0</v>
      </c>
      <c r="C53" s="9">
        <f t="shared" ref="C53:F53" si="11">SUM(C54:C56)</f>
        <v>0</v>
      </c>
      <c r="D53" s="49">
        <f t="shared" si="11"/>
        <v>0</v>
      </c>
      <c r="E53" s="9">
        <f t="shared" si="11"/>
        <v>0</v>
      </c>
      <c r="F53" s="48">
        <f t="shared" si="11"/>
        <v>0</v>
      </c>
      <c r="G53" s="9">
        <f t="shared" si="3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3"/>
        <v>0</v>
      </c>
    </row>
    <row r="55" spans="1:7">
      <c r="A55" s="10" t="s">
        <v>59</v>
      </c>
      <c r="B55" s="11"/>
      <c r="C55" s="11"/>
      <c r="E55" s="46"/>
      <c r="F55" s="47"/>
      <c r="G55" s="11">
        <f t="shared" si="3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12">SUM(C58:C65)</f>
        <v>0</v>
      </c>
      <c r="D57" s="9">
        <f t="shared" si="12"/>
        <v>0</v>
      </c>
      <c r="E57" s="9">
        <f t="shared" si="12"/>
        <v>0</v>
      </c>
      <c r="F57" s="9">
        <f t="shared" si="12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13">SUM(C67:C69)</f>
        <v>0</v>
      </c>
      <c r="D66" s="9">
        <f t="shared" si="13"/>
        <v>0</v>
      </c>
      <c r="E66" s="9">
        <f t="shared" si="13"/>
        <v>0</v>
      </c>
      <c r="F66" s="9">
        <f t="shared" si="13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4">SUM(C71:C77)</f>
        <v>0</v>
      </c>
      <c r="D70" s="9">
        <f t="shared" si="14"/>
        <v>0</v>
      </c>
      <c r="E70" s="9">
        <f t="shared" si="14"/>
        <v>0</v>
      </c>
      <c r="F70" s="9">
        <f t="shared" si="14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134" si="15">E71-D71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5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5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5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5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5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5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1">
        <f t="shared" si="15"/>
        <v>0</v>
      </c>
    </row>
    <row r="79" spans="1:7">
      <c r="A79" s="12" t="s">
        <v>82</v>
      </c>
      <c r="B79" s="13">
        <f>B80+B88+B98+B108+B118+B128+B132+B141+B145</f>
        <v>0</v>
      </c>
      <c r="C79" s="13">
        <f t="shared" ref="C79:F79" si="16">C80+C88+C98+C108+C118+C128+C132+C141+C145</f>
        <v>4685904.01</v>
      </c>
      <c r="D79" s="13">
        <f t="shared" si="16"/>
        <v>4685904.01</v>
      </c>
      <c r="E79" s="13">
        <f t="shared" si="16"/>
        <v>1239820.98</v>
      </c>
      <c r="F79" s="13">
        <f t="shared" si="16"/>
        <v>1239820.98</v>
      </c>
      <c r="G79" s="9">
        <f t="shared" si="15"/>
        <v>-3446083.03</v>
      </c>
    </row>
    <row r="80" spans="1:7">
      <c r="A80" s="14" t="s">
        <v>9</v>
      </c>
      <c r="B80" s="13">
        <f>SUM(B81:B87)</f>
        <v>0</v>
      </c>
      <c r="C80" s="13">
        <f t="shared" ref="C80:F80" si="17">SUM(C81:C87)</f>
        <v>0</v>
      </c>
      <c r="D80" s="13">
        <f t="shared" si="17"/>
        <v>0</v>
      </c>
      <c r="E80" s="13">
        <f t="shared" si="17"/>
        <v>0</v>
      </c>
      <c r="F80" s="13">
        <f t="shared" si="17"/>
        <v>0</v>
      </c>
      <c r="G80" s="9">
        <f t="shared" si="15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1">
        <f t="shared" si="15"/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1">
        <f t="shared" si="15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1">
        <f t="shared" si="15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1">
        <f t="shared" si="15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1">
        <f t="shared" si="15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1">
        <f t="shared" si="15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1">
        <f t="shared" si="15"/>
        <v>0</v>
      </c>
    </row>
    <row r="88" spans="1:7">
      <c r="A88" s="14" t="s">
        <v>17</v>
      </c>
      <c r="B88" s="13">
        <f>SUM(B89:B97)</f>
        <v>0</v>
      </c>
      <c r="C88" s="13">
        <f t="shared" ref="C88:F88" si="18">SUM(C89:C97)</f>
        <v>495317.48</v>
      </c>
      <c r="D88" s="13">
        <f t="shared" si="18"/>
        <v>495317.48</v>
      </c>
      <c r="E88" s="13">
        <f t="shared" si="18"/>
        <v>0</v>
      </c>
      <c r="F88" s="13">
        <f t="shared" si="18"/>
        <v>0</v>
      </c>
      <c r="G88" s="9">
        <f t="shared" si="15"/>
        <v>-495317.48</v>
      </c>
    </row>
    <row r="89" spans="1:7">
      <c r="A89" s="15" t="s">
        <v>18</v>
      </c>
      <c r="B89" s="16"/>
      <c r="C89" s="16">
        <f>D89-B89</f>
        <v>286195.84999999998</v>
      </c>
      <c r="D89" s="16">
        <f>147500+122796.19+14762.16+1137.5</f>
        <v>286195.84999999998</v>
      </c>
      <c r="E89" s="16"/>
      <c r="F89" s="16"/>
      <c r="G89" s="11">
        <f t="shared" si="15"/>
        <v>-286195.84999999998</v>
      </c>
    </row>
    <row r="90" spans="1:7">
      <c r="A90" s="15" t="s">
        <v>19</v>
      </c>
      <c r="B90" s="16"/>
      <c r="C90" s="16">
        <f>D90-B90</f>
        <v>27267.51</v>
      </c>
      <c r="D90" s="16">
        <v>27267.51</v>
      </c>
      <c r="E90" s="16"/>
      <c r="F90" s="16"/>
      <c r="G90" s="11">
        <f t="shared" si="15"/>
        <v>-27267.51</v>
      </c>
    </row>
    <row r="91" spans="1:7">
      <c r="A91" s="15" t="s">
        <v>20</v>
      </c>
      <c r="B91" s="16"/>
      <c r="C91" s="16"/>
      <c r="D91" s="16"/>
      <c r="E91" s="16"/>
      <c r="F91" s="16"/>
      <c r="G91" s="11">
        <f t="shared" si="15"/>
        <v>0</v>
      </c>
    </row>
    <row r="92" spans="1:7">
      <c r="A92" s="15" t="s">
        <v>21</v>
      </c>
      <c r="B92" s="16"/>
      <c r="C92" s="16">
        <f>D92</f>
        <v>181854.12</v>
      </c>
      <c r="D92" s="16">
        <f>5460.12+140766+788.8+10085+221.76+7228.44+5460+11844</f>
        <v>181854.12</v>
      </c>
      <c r="E92" s="16">
        <v>0</v>
      </c>
      <c r="F92" s="16">
        <v>0</v>
      </c>
      <c r="G92" s="11">
        <f t="shared" si="15"/>
        <v>-181854.12</v>
      </c>
    </row>
    <row r="93" spans="1:7">
      <c r="A93" s="15" t="s">
        <v>22</v>
      </c>
      <c r="B93" s="16"/>
      <c r="C93" s="16"/>
      <c r="D93" s="16"/>
      <c r="E93" s="16"/>
      <c r="F93" s="16"/>
      <c r="G93" s="11">
        <f t="shared" si="15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1">
        <f t="shared" si="15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1">
        <f t="shared" si="15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1">
        <f t="shared" si="15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1">
        <f t="shared" si="15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9">SUM(C99:C107)</f>
        <v>933270.84</v>
      </c>
      <c r="D98" s="13">
        <f t="shared" si="19"/>
        <v>933270.84</v>
      </c>
      <c r="E98" s="13">
        <f t="shared" si="19"/>
        <v>0</v>
      </c>
      <c r="F98" s="13">
        <f t="shared" si="19"/>
        <v>0</v>
      </c>
      <c r="G98" s="9">
        <f t="shared" si="15"/>
        <v>-933270.84</v>
      </c>
    </row>
    <row r="99" spans="1:7">
      <c r="A99" s="15" t="s">
        <v>28</v>
      </c>
      <c r="B99" s="16"/>
      <c r="C99" s="16"/>
      <c r="D99" s="16"/>
      <c r="E99" s="16"/>
      <c r="F99" s="16"/>
      <c r="G99" s="11">
        <f t="shared" si="15"/>
        <v>0</v>
      </c>
    </row>
    <row r="100" spans="1:7">
      <c r="A100" s="15" t="s">
        <v>29</v>
      </c>
      <c r="B100" s="16"/>
      <c r="C100" s="16">
        <f>D100-B100</f>
        <v>8352</v>
      </c>
      <c r="D100" s="16">
        <v>8352</v>
      </c>
      <c r="E100" s="16"/>
      <c r="F100" s="16"/>
      <c r="G100" s="11">
        <f t="shared" si="15"/>
        <v>-8352</v>
      </c>
    </row>
    <row r="101" spans="1:7">
      <c r="A101" s="15" t="s">
        <v>30</v>
      </c>
      <c r="B101" s="16"/>
      <c r="C101" s="16">
        <f t="shared" ref="C101:C106" si="20">D101-B101</f>
        <v>0</v>
      </c>
      <c r="D101" s="16"/>
      <c r="E101" s="16"/>
      <c r="F101" s="16"/>
      <c r="G101" s="11">
        <f t="shared" si="15"/>
        <v>0</v>
      </c>
    </row>
    <row r="102" spans="1:7">
      <c r="A102" s="15" t="s">
        <v>31</v>
      </c>
      <c r="B102" s="16"/>
      <c r="C102" s="16">
        <f t="shared" si="20"/>
        <v>0</v>
      </c>
      <c r="D102" s="16"/>
      <c r="E102" s="16"/>
      <c r="F102" s="16"/>
      <c r="G102" s="11">
        <f t="shared" si="15"/>
        <v>0</v>
      </c>
    </row>
    <row r="103" spans="1:7">
      <c r="A103" s="15" t="s">
        <v>32</v>
      </c>
      <c r="B103" s="16"/>
      <c r="C103" s="16">
        <f t="shared" si="20"/>
        <v>923868.84</v>
      </c>
      <c r="D103" s="16">
        <f>673284+2000+248584.84</f>
        <v>923868.84</v>
      </c>
      <c r="E103" s="16"/>
      <c r="F103" s="16"/>
      <c r="G103" s="11">
        <f t="shared" si="15"/>
        <v>-923868.84</v>
      </c>
    </row>
    <row r="104" spans="1:7">
      <c r="A104" s="15" t="s">
        <v>33</v>
      </c>
      <c r="B104" s="16"/>
      <c r="C104" s="16">
        <f t="shared" si="20"/>
        <v>0</v>
      </c>
      <c r="D104" s="16"/>
      <c r="E104" s="16"/>
      <c r="F104" s="16"/>
      <c r="G104" s="11">
        <f t="shared" si="15"/>
        <v>0</v>
      </c>
    </row>
    <row r="105" spans="1:7">
      <c r="A105" s="15" t="s">
        <v>34</v>
      </c>
      <c r="B105" s="16"/>
      <c r="C105" s="16">
        <f t="shared" si="20"/>
        <v>0</v>
      </c>
      <c r="D105" s="16"/>
      <c r="E105" s="16"/>
      <c r="F105" s="16"/>
      <c r="G105" s="11">
        <f t="shared" si="15"/>
        <v>0</v>
      </c>
    </row>
    <row r="106" spans="1:7">
      <c r="A106" s="15" t="s">
        <v>35</v>
      </c>
      <c r="B106" s="16"/>
      <c r="C106" s="16">
        <f t="shared" si="20"/>
        <v>1050</v>
      </c>
      <c r="D106" s="16">
        <v>1050</v>
      </c>
      <c r="E106" s="16"/>
      <c r="F106" s="16"/>
      <c r="G106" s="11">
        <f t="shared" si="15"/>
        <v>-1050</v>
      </c>
    </row>
    <row r="107" spans="1:7">
      <c r="A107" s="15" t="s">
        <v>36</v>
      </c>
      <c r="B107" s="16"/>
      <c r="C107" s="16"/>
      <c r="D107" s="16"/>
      <c r="E107" s="16"/>
      <c r="F107" s="16"/>
      <c r="G107" s="11">
        <f t="shared" si="15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21">SUM(C109:C117)</f>
        <v>296840</v>
      </c>
      <c r="D108" s="13">
        <f t="shared" si="21"/>
        <v>296840</v>
      </c>
      <c r="E108" s="13">
        <f t="shared" si="21"/>
        <v>100000</v>
      </c>
      <c r="F108" s="13">
        <f t="shared" si="21"/>
        <v>100000</v>
      </c>
      <c r="G108" s="9">
        <f t="shared" si="15"/>
        <v>-196840</v>
      </c>
    </row>
    <row r="109" spans="1:7">
      <c r="A109" s="15" t="s">
        <v>38</v>
      </c>
      <c r="B109" s="16"/>
      <c r="C109" s="16">
        <f t="shared" ref="C109:C126" si="22">D109-B109</f>
        <v>0</v>
      </c>
      <c r="D109" s="16"/>
      <c r="E109" s="16"/>
      <c r="F109" s="16"/>
      <c r="G109" s="11">
        <f t="shared" si="15"/>
        <v>0</v>
      </c>
    </row>
    <row r="110" spans="1:7">
      <c r="A110" s="15" t="s">
        <v>39</v>
      </c>
      <c r="B110" s="16"/>
      <c r="C110" s="11">
        <v>296840</v>
      </c>
      <c r="D110" s="11">
        <v>296840</v>
      </c>
      <c r="E110" s="11">
        <v>100000</v>
      </c>
      <c r="F110" s="11">
        <v>100000</v>
      </c>
      <c r="G110" s="11">
        <f t="shared" si="15"/>
        <v>-196840</v>
      </c>
    </row>
    <row r="111" spans="1:7">
      <c r="A111" s="15" t="s">
        <v>40</v>
      </c>
      <c r="B111" s="16"/>
      <c r="C111" s="16">
        <f t="shared" si="22"/>
        <v>0</v>
      </c>
      <c r="D111" s="16"/>
      <c r="E111" s="16"/>
      <c r="F111" s="16"/>
      <c r="G111" s="11">
        <f t="shared" si="15"/>
        <v>0</v>
      </c>
    </row>
    <row r="112" spans="1:7">
      <c r="A112" s="15" t="s">
        <v>41</v>
      </c>
      <c r="B112" s="16"/>
      <c r="C112" s="16">
        <v>0</v>
      </c>
      <c r="D112" s="16">
        <v>0</v>
      </c>
      <c r="E112" s="16">
        <v>0</v>
      </c>
      <c r="F112" s="16">
        <v>0</v>
      </c>
      <c r="G112" s="11">
        <f t="shared" si="15"/>
        <v>0</v>
      </c>
    </row>
    <row r="113" spans="1:7">
      <c r="A113" s="15" t="s">
        <v>42</v>
      </c>
      <c r="B113" s="16"/>
      <c r="C113" s="16">
        <f t="shared" si="22"/>
        <v>0</v>
      </c>
      <c r="D113" s="16"/>
      <c r="E113" s="16"/>
      <c r="F113" s="16"/>
      <c r="G113" s="11">
        <f t="shared" si="15"/>
        <v>0</v>
      </c>
    </row>
    <row r="114" spans="1:7">
      <c r="A114" s="15" t="s">
        <v>43</v>
      </c>
      <c r="B114" s="16"/>
      <c r="C114" s="16">
        <f t="shared" si="22"/>
        <v>0</v>
      </c>
      <c r="D114" s="16"/>
      <c r="E114" s="16"/>
      <c r="F114" s="16"/>
      <c r="G114" s="11">
        <f t="shared" si="15"/>
        <v>0</v>
      </c>
    </row>
    <row r="115" spans="1:7">
      <c r="A115" s="15" t="s">
        <v>44</v>
      </c>
      <c r="B115" s="16"/>
      <c r="C115" s="16">
        <f t="shared" si="22"/>
        <v>0</v>
      </c>
      <c r="D115" s="16"/>
      <c r="E115" s="16"/>
      <c r="F115" s="16"/>
      <c r="G115" s="11">
        <f t="shared" si="15"/>
        <v>0</v>
      </c>
    </row>
    <row r="116" spans="1:7">
      <c r="A116" s="15" t="s">
        <v>45</v>
      </c>
      <c r="B116" s="16"/>
      <c r="C116" s="16">
        <f t="shared" si="22"/>
        <v>0</v>
      </c>
      <c r="D116" s="16"/>
      <c r="E116" s="16"/>
      <c r="F116" s="16"/>
      <c r="G116" s="11">
        <f t="shared" si="15"/>
        <v>0</v>
      </c>
    </row>
    <row r="117" spans="1:7">
      <c r="A117" s="15" t="s">
        <v>46</v>
      </c>
      <c r="B117" s="16"/>
      <c r="C117" s="16">
        <f t="shared" si="22"/>
        <v>0</v>
      </c>
      <c r="D117" s="16"/>
      <c r="E117" s="16"/>
      <c r="F117" s="16"/>
      <c r="G117" s="11">
        <f t="shared" si="15"/>
        <v>0</v>
      </c>
    </row>
    <row r="118" spans="1:7">
      <c r="A118" s="14" t="s">
        <v>47</v>
      </c>
      <c r="B118" s="13">
        <f>SUM(B119:B127)</f>
        <v>0</v>
      </c>
      <c r="C118" s="13">
        <f t="shared" si="22"/>
        <v>2960475.69</v>
      </c>
      <c r="D118" s="13">
        <f t="shared" ref="D118:F118" si="23">SUM(D119:D127)</f>
        <v>2960475.69</v>
      </c>
      <c r="E118" s="13">
        <f t="shared" si="23"/>
        <v>1139820.98</v>
      </c>
      <c r="F118" s="13">
        <f t="shared" si="23"/>
        <v>1139820.98</v>
      </c>
      <c r="G118" s="9">
        <f t="shared" si="15"/>
        <v>-1820654.71</v>
      </c>
    </row>
    <row r="119" spans="1:7">
      <c r="A119" s="15" t="s">
        <v>48</v>
      </c>
      <c r="B119" s="16"/>
      <c r="C119" s="16">
        <f t="shared" si="22"/>
        <v>1838553.71</v>
      </c>
      <c r="D119" s="16">
        <f>17899+1733700+30231.04+56723.67</f>
        <v>1838553.71</v>
      </c>
      <c r="E119" s="16">
        <f>17899</f>
        <v>17899</v>
      </c>
      <c r="F119" s="16">
        <f>17899</f>
        <v>17899</v>
      </c>
      <c r="G119" s="11">
        <f t="shared" si="15"/>
        <v>-1820654.71</v>
      </c>
    </row>
    <row r="120" spans="1:7">
      <c r="A120" s="15" t="s">
        <v>49</v>
      </c>
      <c r="B120" s="16"/>
      <c r="C120" s="16">
        <f t="shared" si="22"/>
        <v>0</v>
      </c>
      <c r="D120" s="16"/>
      <c r="E120" s="16"/>
      <c r="F120" s="16"/>
      <c r="G120" s="11">
        <f t="shared" si="15"/>
        <v>0</v>
      </c>
    </row>
    <row r="121" spans="1:7">
      <c r="A121" s="15" t="s">
        <v>50</v>
      </c>
      <c r="B121" s="16"/>
      <c r="C121" s="16">
        <f t="shared" si="22"/>
        <v>0</v>
      </c>
      <c r="D121" s="16"/>
      <c r="E121" s="16"/>
      <c r="F121" s="16"/>
      <c r="G121" s="11">
        <f t="shared" si="15"/>
        <v>0</v>
      </c>
    </row>
    <row r="122" spans="1:7">
      <c r="A122" s="15" t="s">
        <v>51</v>
      </c>
      <c r="B122" s="16"/>
      <c r="C122" s="16">
        <f t="shared" si="22"/>
        <v>1121921.98</v>
      </c>
      <c r="D122" s="16">
        <v>1121921.98</v>
      </c>
      <c r="E122" s="16">
        <v>1121921.98</v>
      </c>
      <c r="F122" s="16">
        <v>1121921.98</v>
      </c>
      <c r="G122" s="11">
        <f t="shared" si="15"/>
        <v>0</v>
      </c>
    </row>
    <row r="123" spans="1:7">
      <c r="A123" s="15" t="s">
        <v>52</v>
      </c>
      <c r="B123" s="16"/>
      <c r="C123" s="16">
        <v>0</v>
      </c>
      <c r="D123" s="16">
        <v>0</v>
      </c>
      <c r="E123" s="16"/>
      <c r="F123" s="16"/>
      <c r="G123" s="11">
        <f t="shared" si="15"/>
        <v>0</v>
      </c>
    </row>
    <row r="124" spans="1:7">
      <c r="A124" s="15" t="s">
        <v>53</v>
      </c>
      <c r="B124" s="16"/>
      <c r="C124" s="16">
        <v>0</v>
      </c>
      <c r="D124" s="16">
        <v>0</v>
      </c>
      <c r="E124" s="16"/>
      <c r="F124" s="16"/>
      <c r="G124" s="11">
        <f t="shared" si="15"/>
        <v>0</v>
      </c>
    </row>
    <row r="125" spans="1:7">
      <c r="A125" s="15" t="s">
        <v>54</v>
      </c>
      <c r="B125" s="16"/>
      <c r="C125" s="16">
        <f t="shared" si="22"/>
        <v>0</v>
      </c>
      <c r="D125" s="16"/>
      <c r="E125" s="16"/>
      <c r="F125" s="16"/>
      <c r="G125" s="11">
        <f t="shared" si="15"/>
        <v>0</v>
      </c>
    </row>
    <row r="126" spans="1:7">
      <c r="A126" s="15" t="s">
        <v>55</v>
      </c>
      <c r="B126" s="16"/>
      <c r="C126" s="16">
        <f t="shared" si="22"/>
        <v>0</v>
      </c>
      <c r="D126" s="16"/>
      <c r="E126" s="16"/>
      <c r="F126" s="16"/>
      <c r="G126" s="11">
        <f t="shared" si="15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1">
        <f t="shared" si="15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4">SUM(C129:C131)</f>
        <v>0</v>
      </c>
      <c r="D128" s="13">
        <f t="shared" si="24"/>
        <v>0</v>
      </c>
      <c r="E128" s="13">
        <f t="shared" si="24"/>
        <v>0</v>
      </c>
      <c r="F128" s="13">
        <f t="shared" si="24"/>
        <v>0</v>
      </c>
      <c r="G128" s="9">
        <f t="shared" si="15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1">
        <f t="shared" si="15"/>
        <v>0</v>
      </c>
    </row>
    <row r="130" spans="1:7">
      <c r="A130" s="15" t="s">
        <v>59</v>
      </c>
      <c r="B130" s="16"/>
      <c r="C130" s="16"/>
      <c r="D130" s="45"/>
      <c r="E130" s="46"/>
      <c r="F130" s="47"/>
      <c r="G130" s="11">
        <f t="shared" si="15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1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5">SUM(C133:C140)</f>
        <v>0</v>
      </c>
      <c r="D132" s="13">
        <f t="shared" si="25"/>
        <v>0</v>
      </c>
      <c r="E132" s="13">
        <f t="shared" si="25"/>
        <v>0</v>
      </c>
      <c r="F132" s="13">
        <f t="shared" si="25"/>
        <v>0</v>
      </c>
      <c r="G132" s="11">
        <f t="shared" si="15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1">
        <f t="shared" si="15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1">
        <f t="shared" si="15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1">
        <f t="shared" ref="G135:G152" si="26">E135-D135</f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1">
        <f t="shared" si="26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1">
        <f t="shared" si="26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1">
        <f t="shared" si="26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1">
        <f t="shared" si="26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1">
        <f t="shared" si="26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7">SUM(C142:C144)</f>
        <v>0</v>
      </c>
      <c r="D141" s="13">
        <f t="shared" si="27"/>
        <v>0</v>
      </c>
      <c r="E141" s="13">
        <f t="shared" si="27"/>
        <v>0</v>
      </c>
      <c r="F141" s="13">
        <f t="shared" si="27"/>
        <v>0</v>
      </c>
      <c r="G141" s="11">
        <f t="shared" si="26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1">
        <f t="shared" si="26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1">
        <f t="shared" si="26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1">
        <f t="shared" si="26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8">SUM(C146:C152)</f>
        <v>0</v>
      </c>
      <c r="D145" s="13">
        <f t="shared" si="28"/>
        <v>0</v>
      </c>
      <c r="E145" s="13">
        <f t="shared" si="28"/>
        <v>0</v>
      </c>
      <c r="F145" s="13">
        <f t="shared" si="28"/>
        <v>0</v>
      </c>
      <c r="G145" s="11">
        <f t="shared" si="26"/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1">
        <f t="shared" si="26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1">
        <f t="shared" si="26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1">
        <f t="shared" si="26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1">
        <f t="shared" si="26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1">
        <f t="shared" si="26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1">
        <f t="shared" si="26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1">
        <f t="shared" si="26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93328659.000000015</v>
      </c>
      <c r="C154" s="13">
        <f>C4+C79</f>
        <v>25068219.069999985</v>
      </c>
      <c r="D154" s="13">
        <f t="shared" ref="D154:G154" si="29">D4+D79</f>
        <v>118396878.07000001</v>
      </c>
      <c r="E154" s="13">
        <f t="shared" si="29"/>
        <v>20036348.090000007</v>
      </c>
      <c r="F154" s="13">
        <f t="shared" si="29"/>
        <v>20024232.090000007</v>
      </c>
      <c r="G154" s="13">
        <f t="shared" si="29"/>
        <v>-98360529.980000004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>
      <c r="A158" s="1" t="s">
        <v>149</v>
      </c>
    </row>
    <row r="162" spans="1:5">
      <c r="C162" s="58"/>
      <c r="D162" s="58"/>
      <c r="E162" s="58"/>
    </row>
    <row r="163" spans="1:5" ht="30" customHeight="1">
      <c r="A163" s="51"/>
      <c r="C163" s="57"/>
      <c r="D163" s="57"/>
      <c r="E163" s="57"/>
    </row>
  </sheetData>
  <mergeCells count="4">
    <mergeCell ref="A1:G1"/>
    <mergeCell ref="B2:F2"/>
    <mergeCell ref="C163:E163"/>
    <mergeCell ref="C162:E162"/>
  </mergeCells>
  <pageMargins left="0.70866141732283472" right="0.70866141732283472" top="0.74803149606299213" bottom="0.74803149606299213" header="0.31496062992125984" footer="0.31496062992125984"/>
  <pageSetup scale="71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5" sqref="A5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9" t="s">
        <v>150</v>
      </c>
      <c r="B1" s="60"/>
      <c r="C1" s="60"/>
      <c r="D1" s="60"/>
      <c r="E1" s="60"/>
      <c r="F1" s="60"/>
      <c r="G1" s="61"/>
    </row>
    <row r="2" spans="1:7">
      <c r="A2" s="20"/>
      <c r="B2" s="62" t="s">
        <v>0</v>
      </c>
      <c r="C2" s="62"/>
      <c r="D2" s="62"/>
      <c r="E2" s="62"/>
      <c r="F2" s="6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93328649</v>
      </c>
      <c r="C5" s="13">
        <f t="shared" ref="C5:G5" si="0">SUM(C6:C13)</f>
        <v>20382325.059999987</v>
      </c>
      <c r="D5" s="13">
        <f t="shared" si="0"/>
        <v>113710974.05999999</v>
      </c>
      <c r="E5" s="13">
        <f t="shared" si="0"/>
        <v>18796527.109999999</v>
      </c>
      <c r="F5" s="13">
        <f t="shared" si="0"/>
        <v>18784411.109999999</v>
      </c>
      <c r="G5" s="13">
        <f t="shared" si="0"/>
        <v>94914446.949999988</v>
      </c>
    </row>
    <row r="6" spans="1:7">
      <c r="A6" s="26" t="s">
        <v>90</v>
      </c>
      <c r="B6" s="16">
        <v>93328649</v>
      </c>
      <c r="C6" s="16">
        <f>D6-B6</f>
        <v>20382325.059999987</v>
      </c>
      <c r="D6" s="16">
        <f>118396878.07-D17</f>
        <v>113710974.05999999</v>
      </c>
      <c r="E6" s="16">
        <f>20036348.09-E17</f>
        <v>18796527.109999999</v>
      </c>
      <c r="F6" s="16">
        <f>20024232.09-F17</f>
        <v>18784411.109999999</v>
      </c>
      <c r="G6" s="16">
        <f t="shared" ref="G6:G13" si="1">D6-E6</f>
        <v>94914446.949999988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si="1"/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E16" si="2">SUM(C17:C24)</f>
        <v>4685904.01</v>
      </c>
      <c r="D16" s="13">
        <f t="shared" si="2"/>
        <v>4685904.01</v>
      </c>
      <c r="E16" s="13">
        <f t="shared" si="2"/>
        <v>1239820.98</v>
      </c>
      <c r="F16" s="13">
        <f>SUM(F17:F24)</f>
        <v>1239820.98</v>
      </c>
      <c r="G16" s="13">
        <f>SUM(G17:G24)</f>
        <v>3446083.03</v>
      </c>
    </row>
    <row r="17" spans="1:7">
      <c r="A17" s="26" t="s">
        <v>90</v>
      </c>
      <c r="C17" s="16">
        <f>D17-B17</f>
        <v>4685904.01</v>
      </c>
      <c r="D17" s="13">
        <v>4685904.01</v>
      </c>
      <c r="E17" s="13">
        <v>1239820.98</v>
      </c>
      <c r="F17" s="13">
        <v>1239820.98</v>
      </c>
      <c r="G17" s="16">
        <f t="shared" ref="G17:G24" si="3">D17-E17</f>
        <v>3446083.03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93328649</v>
      </c>
      <c r="C26" s="13">
        <f t="shared" ref="C26:G26" si="4">C5+C16</f>
        <v>25068229.069999985</v>
      </c>
      <c r="D26" s="13">
        <f t="shared" si="4"/>
        <v>118396878.06999999</v>
      </c>
      <c r="E26" s="13">
        <f t="shared" si="4"/>
        <v>20036348.09</v>
      </c>
      <c r="F26" s="13">
        <f t="shared" si="4"/>
        <v>20024232.09</v>
      </c>
      <c r="G26" s="13">
        <f t="shared" si="4"/>
        <v>98360529.979999989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 ht="12.75">
      <c r="A29" s="1" t="s">
        <v>149</v>
      </c>
      <c r="B29" s="1"/>
      <c r="C29" s="1"/>
      <c r="D29" s="1"/>
      <c r="E29" s="1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7" ht="12.75">
      <c r="A33" s="1"/>
      <c r="B33" s="58"/>
      <c r="C33" s="58"/>
      <c r="D33" s="58"/>
      <c r="E33" s="58"/>
      <c r="F33" s="58"/>
      <c r="G33" s="58"/>
    </row>
  </sheetData>
  <mergeCells count="4">
    <mergeCell ref="A1:G1"/>
    <mergeCell ref="B2:F2"/>
    <mergeCell ref="B33:D33"/>
    <mergeCell ref="E33:G33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workbookViewId="0">
      <selection activeCell="A3" sqref="A3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9" t="s">
        <v>152</v>
      </c>
      <c r="B1" s="63"/>
      <c r="C1" s="63"/>
      <c r="D1" s="63"/>
      <c r="E1" s="63"/>
      <c r="F1" s="63"/>
      <c r="G1" s="64"/>
    </row>
    <row r="2" spans="1:7" ht="12" customHeight="1">
      <c r="A2" s="30"/>
      <c r="B2" s="62" t="s">
        <v>0</v>
      </c>
      <c r="C2" s="62"/>
      <c r="D2" s="62"/>
      <c r="E2" s="62"/>
      <c r="F2" s="6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93328659</v>
      </c>
      <c r="C5" s="13">
        <f t="shared" ref="C5:G5" si="0">C6+C16+C25+C36</f>
        <v>20382315.059999987</v>
      </c>
      <c r="D5" s="13">
        <f t="shared" si="0"/>
        <v>113710974.05999999</v>
      </c>
      <c r="E5" s="13">
        <f t="shared" si="0"/>
        <v>18796527.109999999</v>
      </c>
      <c r="F5" s="13">
        <f t="shared" si="0"/>
        <v>18784411.109999999</v>
      </c>
      <c r="G5" s="13">
        <f t="shared" si="0"/>
        <v>94914446.949999988</v>
      </c>
    </row>
    <row r="6" spans="1:7">
      <c r="A6" s="12" t="s">
        <v>101</v>
      </c>
      <c r="B6" s="13">
        <f>SUM(B7:B14)</f>
        <v>93328659</v>
      </c>
      <c r="C6" s="13">
        <f t="shared" ref="C6:G6" si="1">SUM(C7:C14)</f>
        <v>20382315.059999987</v>
      </c>
      <c r="D6" s="13">
        <f t="shared" si="1"/>
        <v>113710974.05999999</v>
      </c>
      <c r="E6" s="13">
        <v>18796527.109999999</v>
      </c>
      <c r="F6" s="13">
        <v>18784411.109999999</v>
      </c>
      <c r="G6" s="13">
        <f t="shared" si="1"/>
        <v>94914446.949999988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50" t="s">
        <v>109</v>
      </c>
      <c r="B14" s="52">
        <v>93328659</v>
      </c>
      <c r="C14" s="52">
        <f>D14-B14</f>
        <v>20382315.059999987</v>
      </c>
      <c r="D14" s="52">
        <f>118396878.07-D42</f>
        <v>113710974.05999999</v>
      </c>
      <c r="E14" s="16">
        <v>18796527.109999999</v>
      </c>
      <c r="F14" s="16">
        <v>18784411.109999999</v>
      </c>
      <c r="G14" s="16">
        <f t="shared" si="2"/>
        <v>94914446.949999988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4685904.01</v>
      </c>
      <c r="D42" s="13">
        <f t="shared" si="6"/>
        <v>4685904.01</v>
      </c>
      <c r="E42" s="13">
        <f t="shared" si="6"/>
        <v>1239820.98</v>
      </c>
      <c r="F42" s="13">
        <f t="shared" si="6"/>
        <v>1239820.98</v>
      </c>
      <c r="G42" s="13">
        <f t="shared" si="2"/>
        <v>3446083.03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4685904.01</v>
      </c>
      <c r="D53" s="13">
        <f t="shared" si="8"/>
        <v>4685904.01</v>
      </c>
      <c r="E53" s="13">
        <f t="shared" si="8"/>
        <v>1239820.98</v>
      </c>
      <c r="F53" s="13">
        <f t="shared" si="8"/>
        <v>1239820.98</v>
      </c>
      <c r="G53" s="13">
        <f t="shared" si="2"/>
        <v>3446083.03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>
        <f t="shared" ref="C55:C58" si="9">D55-B55</f>
        <v>1121921.98</v>
      </c>
      <c r="D55" s="16">
        <v>1121921.98</v>
      </c>
      <c r="E55" s="16">
        <v>1121921.98</v>
      </c>
      <c r="F55" s="16">
        <v>1121921.98</v>
      </c>
      <c r="G55" s="16">
        <f t="shared" si="2"/>
        <v>0</v>
      </c>
    </row>
    <row r="56" spans="1:7">
      <c r="A56" s="15" t="s">
        <v>113</v>
      </c>
      <c r="B56" s="16"/>
      <c r="C56" s="16">
        <f t="shared" si="9"/>
        <v>0</v>
      </c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>
        <f t="shared" si="9"/>
        <v>0</v>
      </c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>
        <f t="shared" si="9"/>
        <v>0</v>
      </c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>
        <f>D59-B59</f>
        <v>3563982.03</v>
      </c>
      <c r="D59" s="16">
        <f>4685904.01-D55</f>
        <v>3563982.03</v>
      </c>
      <c r="E59" s="16">
        <v>117899</v>
      </c>
      <c r="F59" s="16">
        <v>117899</v>
      </c>
      <c r="G59" s="16">
        <f t="shared" si="2"/>
        <v>3446083.03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10">SUM(C63:C71)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1">SUM(C74:C77)</f>
        <v>0</v>
      </c>
      <c r="D73" s="13">
        <f t="shared" si="11"/>
        <v>0</v>
      </c>
      <c r="E73" s="13">
        <f t="shared" si="11"/>
        <v>0</v>
      </c>
      <c r="F73" s="13">
        <f t="shared" si="11"/>
        <v>0</v>
      </c>
      <c r="G73" s="13">
        <f t="shared" ref="G73:G77" si="12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2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2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2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2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93328659</v>
      </c>
      <c r="C79" s="13">
        <f t="shared" ref="C79:G79" si="13">C5+C42</f>
        <v>25068219.069999985</v>
      </c>
      <c r="D79" s="13">
        <f t="shared" si="13"/>
        <v>118396878.06999999</v>
      </c>
      <c r="E79" s="13">
        <f t="shared" si="13"/>
        <v>20036348.09</v>
      </c>
      <c r="F79" s="13">
        <f t="shared" si="13"/>
        <v>20024232.09</v>
      </c>
      <c r="G79" s="13">
        <f t="shared" si="13"/>
        <v>98360529.979999989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3" spans="1:5" ht="12.75">
      <c r="A83" s="1" t="s">
        <v>149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58"/>
      <c r="D87" s="58"/>
      <c r="E87" s="58"/>
    </row>
    <row r="88" spans="1:5" ht="12.75">
      <c r="A88" s="51"/>
      <c r="B88" s="1"/>
      <c r="C88" s="57"/>
      <c r="D88" s="57"/>
      <c r="E88" s="57"/>
    </row>
  </sheetData>
  <mergeCells count="4">
    <mergeCell ref="A1:G1"/>
    <mergeCell ref="B2:F2"/>
    <mergeCell ref="C87:E87"/>
    <mergeCell ref="C88:E88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145" zoomScaleNormal="145" workbookViewId="0">
      <selection activeCell="A33" sqref="A33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9" t="s">
        <v>153</v>
      </c>
      <c r="B1" s="63"/>
      <c r="C1" s="63"/>
      <c r="D1" s="63"/>
      <c r="E1" s="63"/>
      <c r="F1" s="63"/>
      <c r="G1" s="64"/>
    </row>
    <row r="2" spans="1:7">
      <c r="A2" s="30"/>
      <c r="B2" s="62" t="s">
        <v>0</v>
      </c>
      <c r="C2" s="62"/>
      <c r="D2" s="62"/>
      <c r="E2" s="62"/>
      <c r="F2" s="6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68534228.090000004</v>
      </c>
      <c r="C4" s="39">
        <f t="shared" ref="C4:G4" si="0">C5+C6+C7+C10+C11+C14</f>
        <v>20000000</v>
      </c>
      <c r="D4" s="39">
        <f t="shared" si="0"/>
        <v>88534228.090000004</v>
      </c>
      <c r="E4" s="39">
        <f t="shared" si="0"/>
        <v>15133221.73</v>
      </c>
      <c r="F4" s="39">
        <f t="shared" si="0"/>
        <v>15133221.73</v>
      </c>
      <c r="G4" s="39">
        <f t="shared" si="0"/>
        <v>-73401006.359999999</v>
      </c>
    </row>
    <row r="5" spans="1:7">
      <c r="A5" s="40" t="s">
        <v>136</v>
      </c>
      <c r="B5" s="13">
        <v>68534228.090000004</v>
      </c>
      <c r="C5" s="13">
        <f>D5-B5</f>
        <v>20000000</v>
      </c>
      <c r="D5" s="13">
        <v>88534228.090000004</v>
      </c>
      <c r="E5" s="13">
        <v>15133221.73</v>
      </c>
      <c r="F5" s="13">
        <v>15133221.73</v>
      </c>
      <c r="G5" s="13">
        <f>E5-D5</f>
        <v>-73401006.359999999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68534228.090000004</v>
      </c>
      <c r="C27" s="13">
        <f t="shared" ref="C27:G27" si="8">C4+C16</f>
        <v>20000000</v>
      </c>
      <c r="D27" s="13">
        <f t="shared" si="8"/>
        <v>88534228.090000004</v>
      </c>
      <c r="E27" s="13">
        <f t="shared" si="8"/>
        <v>15133221.73</v>
      </c>
      <c r="F27" s="13">
        <f t="shared" si="8"/>
        <v>15133221.73</v>
      </c>
      <c r="G27" s="13">
        <f t="shared" si="8"/>
        <v>-73401006.359999999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 ht="12.75">
      <c r="A31" s="1" t="s">
        <v>149</v>
      </c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58"/>
      <c r="D35" s="58"/>
      <c r="E35" s="58"/>
    </row>
    <row r="36" spans="1:5" ht="12.75">
      <c r="A36" s="51"/>
      <c r="B36" s="1"/>
      <c r="C36" s="57"/>
      <c r="D36" s="57"/>
      <c r="E36" s="57"/>
    </row>
  </sheetData>
  <mergeCells count="4">
    <mergeCell ref="A1:G1"/>
    <mergeCell ref="B2:F2"/>
    <mergeCell ref="C35:E35"/>
    <mergeCell ref="C36:E36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2017-04-28T19:54:50Z</cp:lastPrinted>
  <dcterms:created xsi:type="dcterms:W3CDTF">2017-01-11T17:22:36Z</dcterms:created>
  <dcterms:modified xsi:type="dcterms:W3CDTF">2017-04-28T19:54:53Z</dcterms:modified>
</cp:coreProperties>
</file>